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10" yWindow="645" windowWidth="14460" windowHeight="10365" activeTab="0"/>
  </bookViews>
  <sheets>
    <sheet name="2019 budget" sheetId="1" r:id="rId1"/>
    <sheet name="Member shares" sheetId="2" r:id="rId2"/>
    <sheet name="Buying pool summary" sheetId="3" r:id="rId3"/>
    <sheet name="18-19 comparison and totals" sheetId="4" r:id="rId4"/>
  </sheets>
  <definedNames>
    <definedName name="_xlnm.Print_Area" localSheetId="3">'18-19 comparison and totals'!$A$1:$F$22</definedName>
    <definedName name="_xlnm.Print_Area" localSheetId="2">'Buying pool summary'!#REF!</definedName>
  </definedNames>
  <calcPr fullCalcOnLoad="1"/>
</workbook>
</file>

<file path=xl/sharedStrings.xml><?xml version="1.0" encoding="utf-8"?>
<sst xmlns="http://schemas.openxmlformats.org/spreadsheetml/2006/main" count="132" uniqueCount="106">
  <si>
    <t>Income</t>
  </si>
  <si>
    <t>Member shares</t>
  </si>
  <si>
    <t>Other income</t>
  </si>
  <si>
    <t>Expenses</t>
  </si>
  <si>
    <t>Website</t>
  </si>
  <si>
    <t>Program management</t>
  </si>
  <si>
    <t>Difference</t>
  </si>
  <si>
    <t>TOTAL</t>
  </si>
  <si>
    <t>Other</t>
  </si>
  <si>
    <t>b.</t>
  </si>
  <si>
    <t>c.</t>
  </si>
  <si>
    <t>d.</t>
  </si>
  <si>
    <t xml:space="preserve">Digital Content  </t>
  </si>
  <si>
    <t>OverDrive Vendor Fees</t>
  </si>
  <si>
    <t>Milwaukee</t>
  </si>
  <si>
    <t>Lakeshores</t>
  </si>
  <si>
    <t>Kenosha</t>
  </si>
  <si>
    <t>WVLS</t>
  </si>
  <si>
    <t>Northern Waters</t>
  </si>
  <si>
    <t>Indianhead</t>
  </si>
  <si>
    <t>Nicolet</t>
  </si>
  <si>
    <t>OWLS</t>
  </si>
  <si>
    <t>South Central</t>
  </si>
  <si>
    <t>Winding Rivers</t>
  </si>
  <si>
    <t>Winnefox</t>
  </si>
  <si>
    <t>Manitowoc Calumet</t>
  </si>
  <si>
    <t>Southwest Wisconsin</t>
  </si>
  <si>
    <t>Arrowhead</t>
  </si>
  <si>
    <t>a.</t>
  </si>
  <si>
    <t>e.</t>
  </si>
  <si>
    <t>f.</t>
  </si>
  <si>
    <t>Partner</t>
  </si>
  <si>
    <t>Cost per share:</t>
  </si>
  <si>
    <t>Total expenditures in budget:</t>
  </si>
  <si>
    <t>TOTALS</t>
  </si>
  <si>
    <t>Reserve</t>
  </si>
  <si>
    <t>g.</t>
  </si>
  <si>
    <t>h.</t>
  </si>
  <si>
    <t>i.</t>
  </si>
  <si>
    <t>Digital Newspaper Hosting</t>
  </si>
  <si>
    <t>ContentDM Hosting</t>
  </si>
  <si>
    <t xml:space="preserve">Bridges </t>
  </si>
  <si>
    <t xml:space="preserve">Buying pool income </t>
  </si>
  <si>
    <t>Overdrive Checkouts by system</t>
  </si>
  <si>
    <t>Usage</t>
  </si>
  <si>
    <t>% of usage</t>
  </si>
  <si>
    <t>Population</t>
  </si>
  <si>
    <t>% of population</t>
  </si>
  <si>
    <t>Arrowhead Library System</t>
  </si>
  <si>
    <t>Bridges Library System</t>
  </si>
  <si>
    <t>Indianhead Federated</t>
  </si>
  <si>
    <t>Kenosha County Library System</t>
  </si>
  <si>
    <t>Lakeshores Library System</t>
  </si>
  <si>
    <t>Manitowoc-Calumet Library System</t>
  </si>
  <si>
    <t>Milwaukee Co. Federated Library System</t>
  </si>
  <si>
    <t>Northern Waters Library Service</t>
  </si>
  <si>
    <t>Outagamie Waupaca Library System</t>
  </si>
  <si>
    <t>South Central Library System</t>
  </si>
  <si>
    <t>Southwest Wisconsin Library System</t>
  </si>
  <si>
    <t>Winding Rivers Library System</t>
  </si>
  <si>
    <t>Winnefox Library System</t>
  </si>
  <si>
    <t>Totals</t>
  </si>
  <si>
    <t>*Extended county population from DPI</t>
  </si>
  <si>
    <t>**Usage weighted at 75%; population weighted at 25%</t>
  </si>
  <si>
    <t>*Extended county population from DPI; same figure used for both years</t>
  </si>
  <si>
    <t>Buying pool</t>
  </si>
  <si>
    <t>Total</t>
  </si>
  <si>
    <t>2018 budget</t>
  </si>
  <si>
    <t>Monarch</t>
  </si>
  <si>
    <t>Base amount</t>
  </si>
  <si>
    <t>Base amount goes toward shared collection</t>
  </si>
  <si>
    <t>Holds reduction amount</t>
  </si>
  <si>
    <t>Holds reduction amount goes to Advantage</t>
  </si>
  <si>
    <t>Share</t>
  </si>
  <si>
    <t>Holds placed</t>
  </si>
  <si>
    <t>% of holds placed</t>
  </si>
  <si>
    <t>Share (Advantage)</t>
  </si>
  <si>
    <t xml:space="preserve">Total </t>
  </si>
  <si>
    <t xml:space="preserve">Wisconsin Valley Library Service </t>
  </si>
  <si>
    <t>Monarch Library System</t>
  </si>
  <si>
    <t xml:space="preserve">Member shares </t>
  </si>
  <si>
    <t>Base amount**</t>
  </si>
  <si>
    <t>Nicolet Federated Library System***</t>
  </si>
  <si>
    <t>Outagamie Waupaca Library System***</t>
  </si>
  <si>
    <t>***Holds are for InfoSoup, split by ratio of usage</t>
  </si>
  <si>
    <t>Nicolet Federated Library System</t>
  </si>
  <si>
    <t>Wisconsin Valley Library Service</t>
  </si>
  <si>
    <t>2019 budget</t>
  </si>
  <si>
    <t>2018 cost</t>
  </si>
  <si>
    <t>% change</t>
  </si>
  <si>
    <t xml:space="preserve">OWLS 2017 circulation: 158,432  </t>
  </si>
  <si>
    <t>Nicolet 2017 circulation: 256,069</t>
  </si>
  <si>
    <t>Total InfoSoup circulations:  414,501</t>
  </si>
  <si>
    <t>Percentage of OWLS circulation: 38.2%</t>
  </si>
  <si>
    <t>Percentage of Nicolet circulation: 61.8%</t>
  </si>
  <si>
    <t>Total holds for InfoSoup: 123,126</t>
  </si>
  <si>
    <t>37.7% (for OWLS) of holds: 47,034</t>
  </si>
  <si>
    <t>62.3% (for Nicolet) of holds: 76,092</t>
  </si>
  <si>
    <t xml:space="preserve">2019 cost </t>
  </si>
  <si>
    <t>in Total</t>
  </si>
  <si>
    <t>BiblioBoard project**</t>
  </si>
  <si>
    <t>R &amp; D***</t>
  </si>
  <si>
    <t>***While the current amount in R&amp;D is $0, it's likely that there will be additional carryover allocated to this line.</t>
  </si>
  <si>
    <t>Carryover*</t>
  </si>
  <si>
    <t>*This amount represents only the amount of carryover from R&amp;D needed to fund the BiblioBoard project for 2019.  It is expected that there will be additional carryover in multiple expense categories.  As of April 30 2018, there is $11,320 in R&amp;D and  $33,560 in Reserve.</t>
  </si>
  <si>
    <t>**This represents 1/2 of the cost of the project for 19-20 and the funds are allocated from R&amp;D carryover and the 2019 R&amp;D assessment of $5,000. The other 1/2 of the cost of the project is to come from LSTA.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</si>
</sst>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[$$-409]#,##0.00"/>
    <numFmt numFmtId="171" formatCode="[$$-409]#,##0"/>
    <numFmt numFmtId="172" formatCode="0.0%"/>
    <numFmt numFmtId="173" formatCode="0.000"/>
    <numFmt numFmtId="174" formatCode="&quot;$&quot;#,##0.0"/>
    <numFmt numFmtId="175" formatCode="[$-409]dddd\,\ mmmm\ dd\,\ yyyy"/>
    <numFmt numFmtId="176" formatCode="[$-409]h:mm:ss\ AM/PM"/>
    <numFmt numFmtId="177" formatCode="0.0"/>
    <numFmt numFmtId="178" formatCode="0.0000"/>
    <numFmt numFmtId="179" formatCode="0.000%"/>
    <numFmt numFmtId="180" formatCode="0.000000000000000%"/>
    <numFmt numFmtId="181" formatCode="[$-409]dddd\,\ mmmm\ d\,\ yyyy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theme="1" tint="0.34999001026153564"/>
      <name val="Calibri"/>
      <family val="2"/>
    </font>
    <font>
      <sz val="11"/>
      <color theme="1" tint="0.3499900102615356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4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44" fontId="1" fillId="0" borderId="0" xfId="47" applyFont="1" applyAlignment="1">
      <alignment/>
    </xf>
    <xf numFmtId="164" fontId="1" fillId="0" borderId="0" xfId="47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10" fontId="1" fillId="0" borderId="0" xfId="47" applyNumberFormat="1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6" fontId="3" fillId="0" borderId="0" xfId="0" applyNumberFormat="1" applyFont="1" applyAlignment="1">
      <alignment/>
    </xf>
    <xf numFmtId="6" fontId="3" fillId="0" borderId="0" xfId="47" applyNumberFormat="1" applyFont="1" applyAlignment="1">
      <alignment/>
    </xf>
    <xf numFmtId="0" fontId="5" fillId="0" borderId="0" xfId="0" applyFont="1" applyAlignment="1">
      <alignment/>
    </xf>
    <xf numFmtId="166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7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47" fillId="0" borderId="0" xfId="47" applyFont="1" applyAlignment="1">
      <alignment/>
    </xf>
    <xf numFmtId="44" fontId="47" fillId="0" borderId="0" xfId="0" applyNumberFormat="1" applyFont="1" applyAlignment="1">
      <alignment/>
    </xf>
    <xf numFmtId="0" fontId="47" fillId="0" borderId="0" xfId="0" applyFont="1" applyAlignment="1">
      <alignment wrapText="1"/>
    </xf>
    <xf numFmtId="0" fontId="3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44" fontId="47" fillId="0" borderId="0" xfId="47" applyNumberFormat="1" applyFont="1" applyAlignment="1">
      <alignment/>
    </xf>
    <xf numFmtId="3" fontId="8" fillId="0" borderId="0" xfId="46" applyNumberFormat="1" applyFont="1" applyFill="1" applyAlignment="1" quotePrefix="1">
      <alignment horizontal="right"/>
    </xf>
    <xf numFmtId="0" fontId="47" fillId="0" borderId="0" xfId="0" applyFont="1" applyFill="1" applyAlignment="1">
      <alignment/>
    </xf>
    <xf numFmtId="168" fontId="0" fillId="0" borderId="0" xfId="44" applyNumberFormat="1" applyFont="1" applyAlignment="1">
      <alignment/>
    </xf>
    <xf numFmtId="165" fontId="0" fillId="0" borderId="0" xfId="47" applyNumberFormat="1" applyFont="1" applyAlignment="1">
      <alignment/>
    </xf>
    <xf numFmtId="6" fontId="0" fillId="0" borderId="0" xfId="0" applyNumberFormat="1" applyAlignment="1">
      <alignment/>
    </xf>
    <xf numFmtId="165" fontId="47" fillId="0" borderId="11" xfId="50" applyNumberFormat="1" applyFont="1" applyBorder="1" applyAlignment="1">
      <alignment/>
    </xf>
    <xf numFmtId="0" fontId="47" fillId="0" borderId="0" xfId="0" applyFont="1" applyAlignment="1">
      <alignment horizontal="center"/>
    </xf>
    <xf numFmtId="0" fontId="27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47" fillId="0" borderId="12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168" fontId="0" fillId="0" borderId="14" xfId="45" applyNumberFormat="1" applyFont="1" applyBorder="1" applyAlignment="1">
      <alignment/>
    </xf>
    <xf numFmtId="172" fontId="0" fillId="0" borderId="14" xfId="67" applyNumberFormat="1" applyFont="1" applyBorder="1" applyAlignment="1">
      <alignment/>
    </xf>
    <xf numFmtId="172" fontId="0" fillId="0" borderId="15" xfId="67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7" fillId="0" borderId="13" xfId="59" applyFont="1" applyBorder="1" applyAlignment="1" applyProtection="1">
      <alignment wrapText="1"/>
      <protection/>
    </xf>
    <xf numFmtId="168" fontId="0" fillId="0" borderId="13" xfId="45" applyNumberFormat="1" applyFont="1" applyBorder="1" applyAlignment="1">
      <alignment/>
    </xf>
    <xf numFmtId="172" fontId="0" fillId="0" borderId="13" xfId="67" applyNumberFormat="1" applyFont="1" applyBorder="1" applyAlignment="1">
      <alignment/>
    </xf>
    <xf numFmtId="172" fontId="0" fillId="0" borderId="16" xfId="67" applyNumberFormat="1" applyFont="1" applyBorder="1" applyAlignment="1">
      <alignment/>
    </xf>
    <xf numFmtId="0" fontId="7" fillId="0" borderId="17" xfId="59" applyFont="1" applyBorder="1" applyAlignment="1" applyProtection="1">
      <alignment wrapText="1"/>
      <protection/>
    </xf>
    <xf numFmtId="0" fontId="0" fillId="0" borderId="17" xfId="0" applyBorder="1" applyAlignment="1">
      <alignment/>
    </xf>
    <xf numFmtId="168" fontId="0" fillId="0" borderId="17" xfId="45" applyNumberFormat="1" applyFont="1" applyBorder="1" applyAlignment="1">
      <alignment/>
    </xf>
    <xf numFmtId="172" fontId="0" fillId="0" borderId="17" xfId="67" applyNumberFormat="1" applyFont="1" applyBorder="1" applyAlignment="1">
      <alignment/>
    </xf>
    <xf numFmtId="172" fontId="0" fillId="0" borderId="18" xfId="67" applyNumberFormat="1" applyFont="1" applyBorder="1" applyAlignment="1">
      <alignment/>
    </xf>
    <xf numFmtId="0" fontId="7" fillId="0" borderId="0" xfId="59" applyFont="1" applyAlignment="1" applyProtection="1">
      <alignment wrapText="1"/>
      <protection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168" fontId="0" fillId="0" borderId="0" xfId="44" applyNumberFormat="1" applyFont="1" applyBorder="1" applyAlignment="1">
      <alignment/>
    </xf>
    <xf numFmtId="172" fontId="0" fillId="0" borderId="0" xfId="67" applyNumberFormat="1" applyFont="1" applyBorder="1" applyAlignment="1">
      <alignment/>
    </xf>
    <xf numFmtId="165" fontId="0" fillId="0" borderId="0" xfId="0" applyNumberFormat="1" applyAlignment="1">
      <alignment/>
    </xf>
    <xf numFmtId="0" fontId="47" fillId="0" borderId="12" xfId="0" applyFont="1" applyBorder="1" applyAlignment="1">
      <alignment/>
    </xf>
    <xf numFmtId="172" fontId="0" fillId="0" borderId="0" xfId="69" applyNumberFormat="1" applyFont="1" applyAlignment="1">
      <alignment/>
    </xf>
    <xf numFmtId="165" fontId="0" fillId="0" borderId="0" xfId="47" applyNumberFormat="1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Fill="1" applyBorder="1" applyAlignment="1">
      <alignment/>
    </xf>
    <xf numFmtId="165" fontId="47" fillId="0" borderId="0" xfId="50" applyNumberFormat="1" applyFont="1" applyBorder="1" applyAlignment="1">
      <alignment/>
    </xf>
    <xf numFmtId="0" fontId="47" fillId="0" borderId="0" xfId="0" applyFont="1" applyFill="1" applyBorder="1" applyAlignment="1">
      <alignment horizontal="center"/>
    </xf>
    <xf numFmtId="165" fontId="47" fillId="0" borderId="16" xfId="0" applyNumberFormat="1" applyFont="1" applyBorder="1" applyAlignment="1">
      <alignment/>
    </xf>
    <xf numFmtId="165" fontId="0" fillId="33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44" fontId="0" fillId="34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47" fillId="35" borderId="0" xfId="0" applyFont="1" applyFill="1" applyBorder="1" applyAlignment="1">
      <alignment horizontal="center"/>
    </xf>
    <xf numFmtId="165" fontId="47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Alignment="1">
      <alignment/>
    </xf>
    <xf numFmtId="44" fontId="0" fillId="35" borderId="0" xfId="0" applyNumberFormat="1" applyFill="1" applyAlignment="1">
      <alignment/>
    </xf>
    <xf numFmtId="44" fontId="51" fillId="0" borderId="0" xfId="0" applyNumberFormat="1" applyFont="1" applyFill="1" applyAlignment="1">
      <alignment/>
    </xf>
    <xf numFmtId="10" fontId="51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4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wrapText="1"/>
    </xf>
    <xf numFmtId="165" fontId="0" fillId="0" borderId="0" xfId="0" applyNumberFormat="1" applyFont="1" applyBorder="1" applyAlignment="1">
      <alignment/>
    </xf>
    <xf numFmtId="166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 wrapText="1"/>
    </xf>
    <xf numFmtId="166" fontId="3" fillId="0" borderId="0" xfId="0" applyNumberFormat="1" applyFont="1" applyAlignment="1">
      <alignment wrapText="1"/>
    </xf>
    <xf numFmtId="166" fontId="0" fillId="0" borderId="0" xfId="47" applyNumberFormat="1" applyFont="1" applyFill="1" applyAlignment="1">
      <alignment wrapText="1"/>
    </xf>
    <xf numFmtId="166" fontId="0" fillId="0" borderId="0" xfId="47" applyNumberFormat="1" applyFont="1" applyAlignment="1">
      <alignment wrapText="1"/>
    </xf>
    <xf numFmtId="166" fontId="0" fillId="0" borderId="0" xfId="0" applyNumberFormat="1" applyFont="1" applyFill="1" applyAlignment="1">
      <alignment/>
    </xf>
    <xf numFmtId="166" fontId="0" fillId="0" borderId="0" xfId="47" applyNumberFormat="1" applyFont="1" applyAlignment="1">
      <alignment horizontal="right" wrapText="1"/>
    </xf>
    <xf numFmtId="166" fontId="0" fillId="0" borderId="0" xfId="0" applyNumberFormat="1" applyFont="1" applyFill="1" applyAlignment="1">
      <alignment wrapText="1"/>
    </xf>
    <xf numFmtId="165" fontId="0" fillId="0" borderId="0" xfId="47" applyNumberFormat="1" applyFont="1" applyFill="1" applyAlignment="1">
      <alignment/>
    </xf>
    <xf numFmtId="0" fontId="1" fillId="0" borderId="0" xfId="0" applyFont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2" xfId="49"/>
    <cellStyle name="Currency 3" xfId="50"/>
    <cellStyle name="Currency 4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Percent 2" xfId="67"/>
    <cellStyle name="Percent 3" xfId="68"/>
    <cellStyle name="Percent 4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tabSelected="1" view="pageLayout" workbookViewId="0" topLeftCell="A1">
      <selection activeCell="B5" sqref="B5"/>
    </sheetView>
  </sheetViews>
  <sheetFormatPr defaultColWidth="9.140625" defaultRowHeight="15"/>
  <cols>
    <col min="1" max="1" width="2.7109375" style="0" bestFit="1" customWidth="1"/>
    <col min="2" max="2" width="29.00390625" style="4" bestFit="1" customWidth="1"/>
    <col min="3" max="3" width="22.00390625" style="4" customWidth="1"/>
    <col min="4" max="4" width="19.140625" style="4" customWidth="1"/>
    <col min="5" max="5" width="15.57421875" style="0" bestFit="1" customWidth="1"/>
    <col min="6" max="6" width="14.00390625" style="0" bestFit="1" customWidth="1"/>
    <col min="7" max="7" width="13.28125" style="0" bestFit="1" customWidth="1"/>
    <col min="8" max="9" width="13.28125" style="0" customWidth="1"/>
    <col min="10" max="10" width="54.7109375" style="4" customWidth="1"/>
  </cols>
  <sheetData>
    <row r="2" spans="3:6" ht="15.75">
      <c r="C2" s="26" t="s">
        <v>87</v>
      </c>
      <c r="D2" s="26" t="s">
        <v>67</v>
      </c>
      <c r="E2" s="30"/>
      <c r="F2" s="16"/>
    </row>
    <row r="3" spans="3:9" ht="18.75">
      <c r="C3" s="27"/>
      <c r="D3" s="27"/>
      <c r="E3" s="17"/>
      <c r="F3" s="18"/>
      <c r="H3" s="10"/>
      <c r="I3" s="10"/>
    </row>
    <row r="4" spans="2:10" ht="15.75">
      <c r="B4" s="7" t="s">
        <v>0</v>
      </c>
      <c r="C4" s="7"/>
      <c r="D4" s="7"/>
      <c r="E4" s="5"/>
      <c r="F4" s="5"/>
      <c r="G4" s="5"/>
      <c r="H4" s="11"/>
      <c r="I4" s="13"/>
      <c r="J4" s="7"/>
    </row>
    <row r="5" spans="6:9" ht="15.75">
      <c r="F5" s="1"/>
      <c r="G5" s="1"/>
      <c r="H5" s="12"/>
      <c r="I5" s="1"/>
    </row>
    <row r="6" spans="1:9" ht="17.25" customHeight="1">
      <c r="A6" t="s">
        <v>28</v>
      </c>
      <c r="B6" s="4" t="s">
        <v>1</v>
      </c>
      <c r="C6" s="91">
        <v>89675</v>
      </c>
      <c r="D6" s="92">
        <v>89175</v>
      </c>
      <c r="E6" s="2"/>
      <c r="F6" s="2"/>
      <c r="G6" s="2"/>
      <c r="H6" s="2"/>
      <c r="I6" s="2"/>
    </row>
    <row r="7" spans="1:9" ht="19.5" customHeight="1">
      <c r="A7" t="s">
        <v>9</v>
      </c>
      <c r="B7" s="4" t="s">
        <v>103</v>
      </c>
      <c r="C7" s="14">
        <v>7000</v>
      </c>
      <c r="D7" s="14">
        <v>0</v>
      </c>
      <c r="E7" s="2"/>
      <c r="F7" s="2"/>
      <c r="G7" s="2"/>
      <c r="H7" s="2"/>
      <c r="I7" s="2"/>
    </row>
    <row r="8" spans="1:9" ht="19.5" customHeight="1">
      <c r="A8" t="s">
        <v>10</v>
      </c>
      <c r="B8" s="4" t="s">
        <v>2</v>
      </c>
      <c r="C8" s="14">
        <v>0</v>
      </c>
      <c r="D8" s="14">
        <v>0</v>
      </c>
      <c r="E8" s="2"/>
      <c r="F8" s="2"/>
      <c r="G8" s="2"/>
      <c r="H8" s="2"/>
      <c r="I8" s="2"/>
    </row>
    <row r="9" spans="1:9" ht="15">
      <c r="A9" t="s">
        <v>11</v>
      </c>
      <c r="B9" s="4" t="s">
        <v>42</v>
      </c>
      <c r="C9" s="93">
        <v>1150000</v>
      </c>
      <c r="D9" s="93">
        <v>1150001</v>
      </c>
      <c r="E9" s="2"/>
      <c r="F9" s="2"/>
      <c r="G9" s="2"/>
      <c r="H9" s="2"/>
      <c r="I9" s="2"/>
    </row>
    <row r="10" spans="3:9" ht="19.5" customHeight="1">
      <c r="C10" s="14"/>
      <c r="D10" s="14"/>
      <c r="E10" s="2"/>
      <c r="F10" s="2"/>
      <c r="G10" s="2"/>
      <c r="H10" s="2"/>
      <c r="I10" s="2"/>
    </row>
    <row r="11" spans="2:9" ht="15">
      <c r="B11" s="8" t="s">
        <v>7</v>
      </c>
      <c r="C11" s="92">
        <f>SUM(C6:C10)</f>
        <v>1246675</v>
      </c>
      <c r="D11" s="92">
        <f>SUM(D6:D10)</f>
        <v>1239176</v>
      </c>
      <c r="E11" s="2"/>
      <c r="F11" s="2"/>
      <c r="G11" s="2"/>
      <c r="H11" s="2"/>
      <c r="I11" s="2"/>
    </row>
    <row r="12" spans="3:9" ht="18" customHeight="1">
      <c r="C12" s="14"/>
      <c r="D12" s="14"/>
      <c r="E12" s="3"/>
      <c r="F12" s="3"/>
      <c r="G12" s="3"/>
      <c r="H12" s="3"/>
      <c r="I12" s="3"/>
    </row>
    <row r="13" spans="3:4" ht="15">
      <c r="C13" s="14"/>
      <c r="D13" s="14"/>
    </row>
    <row r="14" spans="1:4" ht="15.75">
      <c r="A14" s="5"/>
      <c r="B14" s="7" t="s">
        <v>3</v>
      </c>
      <c r="C14" s="94"/>
      <c r="D14" s="94"/>
    </row>
    <row r="15" spans="2:10" s="5" customFormat="1" ht="15.75">
      <c r="B15" s="7"/>
      <c r="C15" s="94"/>
      <c r="D15" s="94"/>
      <c r="G15" s="7"/>
      <c r="H15" s="7"/>
      <c r="J15" s="7"/>
    </row>
    <row r="16" spans="1:10" s="5" customFormat="1" ht="15.75">
      <c r="A16" t="s">
        <v>28</v>
      </c>
      <c r="B16" s="4" t="s">
        <v>4</v>
      </c>
      <c r="C16" s="95">
        <v>1000</v>
      </c>
      <c r="D16" s="95">
        <v>1000</v>
      </c>
      <c r="G16" s="7"/>
      <c r="H16" s="7"/>
      <c r="J16" s="7"/>
    </row>
    <row r="17" spans="1:9" ht="15">
      <c r="A17" t="s">
        <v>9</v>
      </c>
      <c r="B17" s="4" t="s">
        <v>5</v>
      </c>
      <c r="C17" s="96">
        <v>52000</v>
      </c>
      <c r="D17" s="96">
        <v>52000</v>
      </c>
      <c r="E17" s="2"/>
      <c r="F17" s="2"/>
      <c r="G17" s="6"/>
      <c r="H17" s="6"/>
      <c r="I17" s="6"/>
    </row>
    <row r="18" spans="1:9" ht="24.75" customHeight="1">
      <c r="A18" t="s">
        <v>10</v>
      </c>
      <c r="B18" s="4" t="s">
        <v>13</v>
      </c>
      <c r="C18" s="96">
        <v>18000</v>
      </c>
      <c r="D18" s="96">
        <v>18000</v>
      </c>
      <c r="E18" s="2"/>
      <c r="F18" s="2"/>
      <c r="G18" s="6"/>
      <c r="H18" s="6"/>
      <c r="I18" s="6"/>
    </row>
    <row r="19" spans="1:9" ht="15">
      <c r="A19" t="s">
        <v>11</v>
      </c>
      <c r="B19" s="4" t="s">
        <v>12</v>
      </c>
      <c r="C19" s="95">
        <v>1150000</v>
      </c>
      <c r="D19" s="95">
        <v>1150001</v>
      </c>
      <c r="E19" s="2"/>
      <c r="F19" s="2"/>
      <c r="G19" s="6"/>
      <c r="H19" s="6"/>
      <c r="I19" s="6"/>
    </row>
    <row r="20" spans="1:10" s="20" customFormat="1" ht="15">
      <c r="A20" s="20" t="s">
        <v>29</v>
      </c>
      <c r="B20" s="4" t="s">
        <v>39</v>
      </c>
      <c r="C20" s="97">
        <v>1925</v>
      </c>
      <c r="D20" s="97">
        <v>1425</v>
      </c>
      <c r="E20" s="2"/>
      <c r="F20" s="2"/>
      <c r="G20" s="6"/>
      <c r="H20" s="6"/>
      <c r="I20" s="6"/>
      <c r="J20" s="4"/>
    </row>
    <row r="21" spans="1:10" s="20" customFormat="1" ht="15">
      <c r="A21" s="20" t="s">
        <v>30</v>
      </c>
      <c r="B21" s="4" t="s">
        <v>40</v>
      </c>
      <c r="C21" s="97">
        <v>1750</v>
      </c>
      <c r="D21" s="97">
        <v>1750</v>
      </c>
      <c r="E21" s="2"/>
      <c r="F21" s="2"/>
      <c r="G21" s="6"/>
      <c r="H21" s="6"/>
      <c r="I21" s="6"/>
      <c r="J21" s="4"/>
    </row>
    <row r="22" spans="1:10" s="20" customFormat="1" ht="15">
      <c r="A22" s="20" t="s">
        <v>36</v>
      </c>
      <c r="B22" s="4" t="s">
        <v>100</v>
      </c>
      <c r="C22" s="97">
        <v>12000</v>
      </c>
      <c r="D22" s="97"/>
      <c r="E22" s="2"/>
      <c r="F22" s="2"/>
      <c r="G22" s="6"/>
      <c r="H22" s="6"/>
      <c r="I22" s="6"/>
      <c r="J22" s="4"/>
    </row>
    <row r="23" spans="1:9" ht="29.25" customHeight="1">
      <c r="A23" t="s">
        <v>36</v>
      </c>
      <c r="B23" s="4" t="s">
        <v>101</v>
      </c>
      <c r="C23" s="96">
        <v>0</v>
      </c>
      <c r="D23" s="96">
        <v>5000</v>
      </c>
      <c r="E23" s="2"/>
      <c r="F23" s="2"/>
      <c r="G23" s="6"/>
      <c r="H23" s="6"/>
      <c r="I23" s="6"/>
    </row>
    <row r="24" spans="1:9" ht="18" customHeight="1">
      <c r="A24" s="20" t="s">
        <v>37</v>
      </c>
      <c r="B24" s="4" t="s">
        <v>35</v>
      </c>
      <c r="C24" s="98">
        <v>10000</v>
      </c>
      <c r="D24" s="98">
        <v>10000</v>
      </c>
      <c r="E24" s="2"/>
      <c r="F24" s="2"/>
      <c r="G24" s="6"/>
      <c r="H24" s="6"/>
      <c r="I24" s="6"/>
    </row>
    <row r="25" spans="1:10" s="20" customFormat="1" ht="18" customHeight="1">
      <c r="A25" t="s">
        <v>38</v>
      </c>
      <c r="B25" s="4" t="s">
        <v>8</v>
      </c>
      <c r="C25" s="99">
        <v>0</v>
      </c>
      <c r="D25" s="99">
        <v>0</v>
      </c>
      <c r="E25" s="2"/>
      <c r="F25" s="2"/>
      <c r="G25" s="6"/>
      <c r="H25" s="6"/>
      <c r="I25" s="6"/>
      <c r="J25" s="4"/>
    </row>
    <row r="26" spans="2:9" ht="18" customHeight="1">
      <c r="B26" s="9" t="s">
        <v>7</v>
      </c>
      <c r="C26" s="92">
        <f>SUM(C16:C25)</f>
        <v>1246675</v>
      </c>
      <c r="D26" s="92">
        <f>SUM(D16:D25)</f>
        <v>1239176</v>
      </c>
      <c r="E26" s="2"/>
      <c r="F26" s="2"/>
      <c r="G26" s="6"/>
      <c r="H26" s="6"/>
      <c r="I26" s="6"/>
    </row>
    <row r="27" spans="3:9" ht="18" customHeight="1">
      <c r="C27" s="15"/>
      <c r="D27" s="15"/>
      <c r="E27" s="2"/>
      <c r="F27" s="2"/>
      <c r="G27" s="6"/>
      <c r="H27" s="6"/>
      <c r="I27" s="6"/>
    </row>
    <row r="28" spans="2:10" s="20" customFormat="1" ht="180">
      <c r="B28" s="4" t="s">
        <v>104</v>
      </c>
      <c r="C28" s="101" t="s">
        <v>105</v>
      </c>
      <c r="D28" s="101" t="s">
        <v>102</v>
      </c>
      <c r="E28" s="2"/>
      <c r="F28" s="2"/>
      <c r="G28" s="6"/>
      <c r="H28" s="6"/>
      <c r="I28" s="6"/>
      <c r="J28" s="4"/>
    </row>
    <row r="29" spans="3:4" ht="82.5" customHeight="1">
      <c r="C29" s="21"/>
      <c r="D29" s="21"/>
    </row>
    <row r="30" spans="3:5" ht="15">
      <c r="C30" s="3"/>
      <c r="D30" s="21"/>
      <c r="E30" s="3"/>
    </row>
    <row r="31" spans="2:5" ht="15">
      <c r="B31" s="8"/>
      <c r="E31" s="3"/>
    </row>
    <row r="45" ht="15.75">
      <c r="B45" s="7"/>
    </row>
    <row r="48" spans="3:4" ht="15">
      <c r="C48" s="14"/>
      <c r="D48" s="14"/>
    </row>
    <row r="49" spans="3:4" ht="15">
      <c r="C49" s="14"/>
      <c r="D49" s="14"/>
    </row>
    <row r="50" spans="3:4" ht="15">
      <c r="C50" s="14"/>
      <c r="D50" s="14"/>
    </row>
    <row r="51" spans="3:4" ht="15">
      <c r="C51" s="14"/>
      <c r="D51" s="14"/>
    </row>
    <row r="52" spans="3:4" ht="15">
      <c r="C52" s="14"/>
      <c r="D52" s="14"/>
    </row>
    <row r="53" spans="3:4" ht="15">
      <c r="C53" s="14"/>
      <c r="D53" s="14"/>
    </row>
    <row r="54" spans="3:4" ht="15">
      <c r="C54" s="14"/>
      <c r="D54" s="14"/>
    </row>
    <row r="55" spans="3:4" ht="15">
      <c r="C55" s="14"/>
      <c r="D55" s="14"/>
    </row>
    <row r="56" spans="3:4" ht="15">
      <c r="C56" s="14"/>
      <c r="D56" s="14"/>
    </row>
    <row r="57" spans="3:4" ht="15">
      <c r="C57" s="14"/>
      <c r="D57" s="14"/>
    </row>
    <row r="58" spans="3:4" ht="15">
      <c r="C58" s="14"/>
      <c r="D58" s="14"/>
    </row>
    <row r="59" spans="3:4" ht="15">
      <c r="C59" s="14"/>
      <c r="D59" s="14"/>
    </row>
    <row r="60" spans="3:4" ht="15">
      <c r="C60" s="14"/>
      <c r="D60" s="14"/>
    </row>
    <row r="61" spans="3:4" ht="15">
      <c r="C61" s="14"/>
      <c r="D61" s="14"/>
    </row>
    <row r="62" spans="3:4" ht="15">
      <c r="C62" s="14"/>
      <c r="D62" s="14"/>
    </row>
    <row r="63" spans="3:4" ht="15">
      <c r="C63" s="14"/>
      <c r="D63" s="14"/>
    </row>
    <row r="64" spans="3:4" ht="15">
      <c r="C64" s="14"/>
      <c r="D64" s="14"/>
    </row>
    <row r="66" spans="3:4" ht="15">
      <c r="C66" s="14"/>
      <c r="D66" s="14"/>
    </row>
  </sheetData>
  <sheetProtection/>
  <printOptions gridLines="1"/>
  <pageMargins left="0.25" right="0.25" top="0.75" bottom="0.75" header="0.3" footer="0.3"/>
  <pageSetup horizontalDpi="600" verticalDpi="600" orientation="portrait" r:id="rId1"/>
  <headerFooter>
    <oddHeader>&amp;CWPLC Budget
2019 DRAFT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5.7109375" style="0" bestFit="1" customWidth="1"/>
    <col min="2" max="2" width="22.28125" style="0" bestFit="1" customWidth="1"/>
    <col min="3" max="4" width="18.140625" style="0" bestFit="1" customWidth="1"/>
    <col min="5" max="5" width="12.28125" style="0" bestFit="1" customWidth="1"/>
    <col min="6" max="6" width="14.00390625" style="0" customWidth="1"/>
  </cols>
  <sheetData>
    <row r="1" spans="1:2" s="20" customFormat="1" ht="15">
      <c r="A1" s="25" t="s">
        <v>33</v>
      </c>
      <c r="B1" s="100">
        <v>89675</v>
      </c>
    </row>
    <row r="2" spans="1:11" s="20" customFormat="1" ht="15">
      <c r="A2" s="19" t="s">
        <v>32</v>
      </c>
      <c r="B2" s="22">
        <f>B1/16</f>
        <v>5604.6875</v>
      </c>
      <c r="K2"/>
    </row>
    <row r="3" ht="15">
      <c r="K3" s="20"/>
    </row>
    <row r="4" s="20" customFormat="1" ht="15">
      <c r="K4"/>
    </row>
    <row r="5" spans="1:4" ht="15">
      <c r="A5" s="19" t="s">
        <v>31</v>
      </c>
      <c r="B5" s="19" t="s">
        <v>88</v>
      </c>
      <c r="C5" s="25" t="s">
        <v>98</v>
      </c>
      <c r="D5" s="19" t="s">
        <v>6</v>
      </c>
    </row>
    <row r="6" spans="1:5" ht="15">
      <c r="A6" s="20" t="s">
        <v>27</v>
      </c>
      <c r="B6" s="63">
        <v>4246.428571428572</v>
      </c>
      <c r="C6" s="32">
        <f>$B$2</f>
        <v>5604.6875</v>
      </c>
      <c r="D6" s="22">
        <f>C6-B6</f>
        <v>1358.2589285714284</v>
      </c>
      <c r="E6" s="29"/>
    </row>
    <row r="7" spans="1:5" ht="15">
      <c r="A7" s="20" t="s">
        <v>41</v>
      </c>
      <c r="B7" s="63">
        <v>6369.642857142857</v>
      </c>
      <c r="C7" s="63">
        <f aca="true" t="shared" si="0" ref="C7:C21">$B$2</f>
        <v>5604.6875</v>
      </c>
      <c r="D7" s="22">
        <f>C7-B7</f>
        <v>-764.9553571428569</v>
      </c>
      <c r="E7" s="29"/>
    </row>
    <row r="8" spans="1:5" ht="15">
      <c r="A8" s="20" t="s">
        <v>19</v>
      </c>
      <c r="B8" s="63">
        <v>6369.642857142857</v>
      </c>
      <c r="C8" s="63">
        <f t="shared" si="0"/>
        <v>5604.6875</v>
      </c>
      <c r="D8" s="22">
        <f aca="true" t="shared" si="1" ref="D8:D21">C8-B8</f>
        <v>-764.9553571428569</v>
      </c>
      <c r="E8" s="29"/>
    </row>
    <row r="9" spans="1:5" ht="15">
      <c r="A9" s="20" t="s">
        <v>16</v>
      </c>
      <c r="B9" s="63">
        <v>4246.428571428572</v>
      </c>
      <c r="C9" s="63">
        <f t="shared" si="0"/>
        <v>5604.6875</v>
      </c>
      <c r="D9" s="22">
        <f t="shared" si="1"/>
        <v>1358.2589285714284</v>
      </c>
      <c r="E9" s="29"/>
    </row>
    <row r="10" spans="1:5" ht="15">
      <c r="A10" s="20" t="s">
        <v>15</v>
      </c>
      <c r="B10" s="63">
        <v>4246.428571428572</v>
      </c>
      <c r="C10" s="63">
        <f t="shared" si="0"/>
        <v>5604.6875</v>
      </c>
      <c r="D10" s="22">
        <f t="shared" si="1"/>
        <v>1358.2589285714284</v>
      </c>
      <c r="E10" s="29"/>
    </row>
    <row r="11" spans="1:5" ht="15">
      <c r="A11" s="20" t="s">
        <v>25</v>
      </c>
      <c r="B11" s="63">
        <v>4246.428571428572</v>
      </c>
      <c r="C11" s="63">
        <f t="shared" si="0"/>
        <v>5604.6875</v>
      </c>
      <c r="D11" s="22">
        <f t="shared" si="1"/>
        <v>1358.2589285714284</v>
      </c>
      <c r="E11" s="29"/>
    </row>
    <row r="12" spans="1:5" ht="15">
      <c r="A12" s="20" t="s">
        <v>14</v>
      </c>
      <c r="B12" s="63">
        <v>10616.07142857143</v>
      </c>
      <c r="C12" s="63">
        <f t="shared" si="0"/>
        <v>5604.6875</v>
      </c>
      <c r="D12" s="22">
        <f t="shared" si="1"/>
        <v>-5011.383928571429</v>
      </c>
      <c r="E12" s="29"/>
    </row>
    <row r="13" spans="1:5" ht="15">
      <c r="A13" s="20" t="s">
        <v>68</v>
      </c>
      <c r="B13" s="63">
        <v>6369.642857142857</v>
      </c>
      <c r="C13" s="63">
        <f t="shared" si="0"/>
        <v>5604.6875</v>
      </c>
      <c r="D13" s="22">
        <f>C13-B13</f>
        <v>-764.9553571428569</v>
      </c>
      <c r="E13" s="29"/>
    </row>
    <row r="14" spans="1:5" ht="15">
      <c r="A14" s="20" t="s">
        <v>20</v>
      </c>
      <c r="B14" s="63">
        <v>6369.642857142857</v>
      </c>
      <c r="C14" s="63">
        <f t="shared" si="0"/>
        <v>5604.6875</v>
      </c>
      <c r="D14" s="22">
        <f t="shared" si="1"/>
        <v>-764.9553571428569</v>
      </c>
      <c r="E14" s="29"/>
    </row>
    <row r="15" spans="1:5" ht="15">
      <c r="A15" s="20" t="s">
        <v>18</v>
      </c>
      <c r="B15" s="63">
        <v>4246.428571428572</v>
      </c>
      <c r="C15" s="63">
        <f t="shared" si="0"/>
        <v>5604.6875</v>
      </c>
      <c r="D15" s="22">
        <f t="shared" si="1"/>
        <v>1358.2589285714284</v>
      </c>
      <c r="E15" s="29"/>
    </row>
    <row r="16" spans="1:5" ht="15">
      <c r="A16" s="20" t="s">
        <v>21</v>
      </c>
      <c r="B16" s="63">
        <v>4246.428571428572</v>
      </c>
      <c r="C16" s="63">
        <f t="shared" si="0"/>
        <v>5604.6875</v>
      </c>
      <c r="D16" s="22">
        <f t="shared" si="1"/>
        <v>1358.2589285714284</v>
      </c>
      <c r="E16" s="29"/>
    </row>
    <row r="17" spans="1:5" ht="15">
      <c r="A17" s="20" t="s">
        <v>22</v>
      </c>
      <c r="B17" s="63">
        <v>8492.857142857143</v>
      </c>
      <c r="C17" s="63">
        <f t="shared" si="0"/>
        <v>5604.6875</v>
      </c>
      <c r="D17" s="22">
        <f t="shared" si="1"/>
        <v>-2888.169642857143</v>
      </c>
      <c r="E17" s="29"/>
    </row>
    <row r="18" spans="1:5" ht="15">
      <c r="A18" s="20" t="s">
        <v>26</v>
      </c>
      <c r="B18" s="63">
        <v>4246.428571428572</v>
      </c>
      <c r="C18" s="63">
        <f t="shared" si="0"/>
        <v>5604.6875</v>
      </c>
      <c r="D18" s="22">
        <f t="shared" si="1"/>
        <v>1358.2589285714284</v>
      </c>
      <c r="E18" s="29"/>
    </row>
    <row r="19" spans="1:5" ht="15">
      <c r="A19" s="20" t="s">
        <v>23</v>
      </c>
      <c r="B19" s="63">
        <v>4246.428571428572</v>
      </c>
      <c r="C19" s="63">
        <f t="shared" si="0"/>
        <v>5604.6875</v>
      </c>
      <c r="D19" s="22">
        <f t="shared" si="1"/>
        <v>1358.2589285714284</v>
      </c>
      <c r="E19" s="29"/>
    </row>
    <row r="20" spans="1:10" ht="15">
      <c r="A20" s="20" t="s">
        <v>24</v>
      </c>
      <c r="B20" s="63">
        <v>6369.642857142857</v>
      </c>
      <c r="C20" s="63">
        <f t="shared" si="0"/>
        <v>5604.6875</v>
      </c>
      <c r="D20" s="22">
        <f t="shared" si="1"/>
        <v>-764.9553571428569</v>
      </c>
      <c r="E20" s="29"/>
      <c r="J20" s="19"/>
    </row>
    <row r="21" spans="1:5" ht="15">
      <c r="A21" s="20" t="s">
        <v>17</v>
      </c>
      <c r="B21" s="63">
        <v>4246.428571428572</v>
      </c>
      <c r="C21" s="63">
        <f t="shared" si="0"/>
        <v>5604.6875</v>
      </c>
      <c r="D21" s="22">
        <f t="shared" si="1"/>
        <v>1358.2589285714284</v>
      </c>
      <c r="E21" s="29"/>
    </row>
    <row r="22" spans="1:10" s="19" customFormat="1" ht="15">
      <c r="A22" s="19" t="s">
        <v>34</v>
      </c>
      <c r="B22" s="28">
        <f>SUM(B6:B21)</f>
        <v>89174.99999999997</v>
      </c>
      <c r="C22" s="23">
        <f>SUM(C6:C21)</f>
        <v>89675</v>
      </c>
      <c r="D22" s="24">
        <f>SUM(D6:D21)</f>
        <v>499.9999999999991</v>
      </c>
      <c r="J22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="90" zoomScaleNormal="90" zoomScalePageLayoutView="0" workbookViewId="0" topLeftCell="A1">
      <selection activeCell="B14" sqref="B14"/>
    </sheetView>
  </sheetViews>
  <sheetFormatPr defaultColWidth="9.140625" defaultRowHeight="15"/>
  <cols>
    <col min="1" max="1" width="42.7109375" style="20" customWidth="1"/>
    <col min="2" max="2" width="17.57421875" style="20" customWidth="1"/>
    <col min="3" max="3" width="10.421875" style="20" bestFit="1" customWidth="1"/>
    <col min="4" max="4" width="11.140625" style="20" bestFit="1" customWidth="1"/>
    <col min="5" max="5" width="15.140625" style="20" bestFit="1" customWidth="1"/>
    <col min="6" max="6" width="19.00390625" style="20" customWidth="1"/>
    <col min="7" max="7" width="13.8515625" style="20" bestFit="1" customWidth="1"/>
    <col min="8" max="8" width="16.421875" style="20" customWidth="1"/>
    <col min="9" max="9" width="22.7109375" style="20" bestFit="1" customWidth="1"/>
    <col min="10" max="11" width="15.00390625" style="20" bestFit="1" customWidth="1"/>
    <col min="12" max="16384" width="9.140625" style="20" customWidth="1"/>
  </cols>
  <sheetData>
    <row r="1" ht="15.75" thickBot="1">
      <c r="A1" s="4"/>
    </row>
    <row r="2" spans="1:8" ht="15.75" thickBot="1">
      <c r="A2" s="4"/>
      <c r="D2" s="33"/>
      <c r="F2" s="19" t="s">
        <v>69</v>
      </c>
      <c r="G2" s="34">
        <v>1000000</v>
      </c>
      <c r="H2" s="20" t="s">
        <v>70</v>
      </c>
    </row>
    <row r="3" spans="1:8" ht="15">
      <c r="A3" s="4"/>
      <c r="D3" s="33"/>
      <c r="F3" s="19" t="s">
        <v>71</v>
      </c>
      <c r="G3" s="66">
        <v>150000</v>
      </c>
      <c r="H3" s="20" t="s">
        <v>72</v>
      </c>
    </row>
    <row r="4" ht="15">
      <c r="A4" s="4"/>
    </row>
    <row r="5" spans="1:11" ht="15">
      <c r="A5" s="4"/>
      <c r="B5" s="78">
        <v>2017</v>
      </c>
      <c r="C5" s="35">
        <v>2017</v>
      </c>
      <c r="D5" s="78">
        <v>2016</v>
      </c>
      <c r="E5" s="35">
        <v>2016</v>
      </c>
      <c r="F5" s="19" t="s">
        <v>81</v>
      </c>
      <c r="G5" s="79">
        <v>2017</v>
      </c>
      <c r="H5" s="67">
        <v>2017</v>
      </c>
      <c r="I5" s="19" t="s">
        <v>71</v>
      </c>
      <c r="J5" s="76">
        <v>2019</v>
      </c>
      <c r="K5" s="80">
        <v>2018</v>
      </c>
    </row>
    <row r="6" spans="1:12" ht="15">
      <c r="A6" s="36" t="s">
        <v>43</v>
      </c>
      <c r="B6" s="38" t="s">
        <v>44</v>
      </c>
      <c r="C6" s="38" t="s">
        <v>45</v>
      </c>
      <c r="D6" s="38" t="s">
        <v>46</v>
      </c>
      <c r="E6" s="38" t="s">
        <v>47</v>
      </c>
      <c r="F6" s="39" t="s">
        <v>73</v>
      </c>
      <c r="G6" s="68" t="s">
        <v>74</v>
      </c>
      <c r="H6" s="67" t="s">
        <v>75</v>
      </c>
      <c r="I6" s="67" t="s">
        <v>76</v>
      </c>
      <c r="J6" s="76" t="s">
        <v>77</v>
      </c>
      <c r="K6" s="80" t="s">
        <v>77</v>
      </c>
      <c r="L6" s="81" t="s">
        <v>89</v>
      </c>
    </row>
    <row r="7" spans="1:12" ht="15">
      <c r="A7" s="40" t="s">
        <v>48</v>
      </c>
      <c r="B7" s="42">
        <v>99267</v>
      </c>
      <c r="C7" s="43">
        <f aca="true" t="shared" si="0" ref="C7:C22">B7/$B$24</f>
        <v>0.025935971460424565</v>
      </c>
      <c r="D7" s="31">
        <v>160096</v>
      </c>
      <c r="E7" s="44">
        <f aca="true" t="shared" si="1" ref="E7:E24">D7/$D$24</f>
        <v>0.027847247854351602</v>
      </c>
      <c r="F7" s="69">
        <f>((C7*3)+E7)/4*$G$2</f>
        <v>26413.790558906323</v>
      </c>
      <c r="G7" s="70">
        <v>43266</v>
      </c>
      <c r="H7" s="62">
        <f>G7/$G$24</f>
        <v>0.024518871132267937</v>
      </c>
      <c r="I7" s="71">
        <f>H7*$G$3</f>
        <v>3677.8306698401907</v>
      </c>
      <c r="J7" s="82">
        <f>F7+I7</f>
        <v>30091.621228746513</v>
      </c>
      <c r="K7" s="83">
        <v>30108.731929251015</v>
      </c>
      <c r="L7" s="84">
        <f>J7/K7-1</f>
        <v>-0.0005682969493603363</v>
      </c>
    </row>
    <row r="8" spans="1:12" ht="15">
      <c r="A8" s="46" t="s">
        <v>49</v>
      </c>
      <c r="B8" s="47">
        <v>380793</v>
      </c>
      <c r="C8" s="48">
        <f t="shared" si="0"/>
        <v>0.09949163750621508</v>
      </c>
      <c r="D8" s="31">
        <v>498281</v>
      </c>
      <c r="E8" s="49">
        <f t="shared" si="1"/>
        <v>0.08667146279803474</v>
      </c>
      <c r="F8" s="69">
        <f>((C8*3)+E8)/4*$G$2</f>
        <v>96286.59382916999</v>
      </c>
      <c r="G8" s="70">
        <v>207329</v>
      </c>
      <c r="H8" s="62">
        <f aca="true" t="shared" si="2" ref="H8:H23">G8/$G$24</f>
        <v>0.11749348294230987</v>
      </c>
      <c r="I8" s="71">
        <f aca="true" t="shared" si="3" ref="I8:I23">H8*$G$3</f>
        <v>17624.02244134648</v>
      </c>
      <c r="J8" s="82">
        <f aca="true" t="shared" si="4" ref="J8:J23">F8+I8</f>
        <v>113910.61627051646</v>
      </c>
      <c r="K8" s="83">
        <v>114332.73292670578</v>
      </c>
      <c r="L8" s="84">
        <f aca="true" t="shared" si="5" ref="L8:L23">J8/K8-1</f>
        <v>-0.003692001803717204</v>
      </c>
    </row>
    <row r="9" spans="1:12" ht="15">
      <c r="A9" s="40" t="s">
        <v>50</v>
      </c>
      <c r="B9" s="47">
        <v>350424</v>
      </c>
      <c r="C9" s="48">
        <f t="shared" si="0"/>
        <v>0.09155698130343234</v>
      </c>
      <c r="D9" s="31">
        <v>463025</v>
      </c>
      <c r="E9" s="49">
        <f t="shared" si="1"/>
        <v>0.08053900121028103</v>
      </c>
      <c r="F9" s="69">
        <f aca="true" t="shared" si="6" ref="F9:F23">((C9*3)+E9)/4*$G$2</f>
        <v>88802.4862801445</v>
      </c>
      <c r="G9" s="72">
        <v>162303</v>
      </c>
      <c r="H9" s="62">
        <f t="shared" si="2"/>
        <v>0.09197721863311799</v>
      </c>
      <c r="I9" s="71">
        <f t="shared" si="3"/>
        <v>13796.582794967699</v>
      </c>
      <c r="J9" s="82">
        <f t="shared" si="4"/>
        <v>102599.0690751122</v>
      </c>
      <c r="K9" s="83">
        <v>99791.72985463944</v>
      </c>
      <c r="L9" s="84">
        <f t="shared" si="5"/>
        <v>0.028131982726044003</v>
      </c>
    </row>
    <row r="10" spans="1:12" ht="15">
      <c r="A10" s="46" t="s">
        <v>51</v>
      </c>
      <c r="B10" s="47">
        <v>89631</v>
      </c>
      <c r="C10" s="48">
        <f>B10/$B$24</f>
        <v>0.02341832691598733</v>
      </c>
      <c r="D10" s="31">
        <v>167487</v>
      </c>
      <c r="E10" s="49">
        <f t="shared" si="1"/>
        <v>0.029132845301455296</v>
      </c>
      <c r="F10" s="69">
        <f t="shared" si="6"/>
        <v>24846.95651235432</v>
      </c>
      <c r="G10" s="70">
        <v>43595</v>
      </c>
      <c r="H10" s="62">
        <f t="shared" si="2"/>
        <v>0.02470531565227247</v>
      </c>
      <c r="I10" s="71">
        <f t="shared" si="3"/>
        <v>3705.7973478408708</v>
      </c>
      <c r="J10" s="82">
        <f t="shared" si="4"/>
        <v>28552.753860195193</v>
      </c>
      <c r="K10" s="83">
        <v>30521.37404526697</v>
      </c>
      <c r="L10" s="84">
        <f t="shared" si="5"/>
        <v>-0.0644997234446939</v>
      </c>
    </row>
    <row r="11" spans="1:12" ht="15">
      <c r="A11" s="46" t="s">
        <v>52</v>
      </c>
      <c r="B11" s="47">
        <v>146635</v>
      </c>
      <c r="C11" s="48">
        <f t="shared" si="0"/>
        <v>0.0383120389968404</v>
      </c>
      <c r="D11" s="31">
        <v>286338</v>
      </c>
      <c r="E11" s="49">
        <f t="shared" si="1"/>
        <v>0.04980589931115911</v>
      </c>
      <c r="F11" s="69">
        <f t="shared" si="6"/>
        <v>41185.504075420075</v>
      </c>
      <c r="G11" s="70">
        <v>71014</v>
      </c>
      <c r="H11" s="62">
        <f t="shared" si="2"/>
        <v>0.04024368128754392</v>
      </c>
      <c r="I11" s="71">
        <f t="shared" si="3"/>
        <v>6036.552193131588</v>
      </c>
      <c r="J11" s="82">
        <f t="shared" si="4"/>
        <v>47222.05626855166</v>
      </c>
      <c r="K11" s="83">
        <v>46440.58880621339</v>
      </c>
      <c r="L11" s="84">
        <f t="shared" si="5"/>
        <v>0.016827251385618025</v>
      </c>
    </row>
    <row r="12" spans="1:12" ht="15">
      <c r="A12" s="46" t="s">
        <v>53</v>
      </c>
      <c r="B12" s="47">
        <v>55995</v>
      </c>
      <c r="C12" s="48">
        <f t="shared" si="0"/>
        <v>0.014630085747796081</v>
      </c>
      <c r="D12" s="31">
        <v>117660</v>
      </c>
      <c r="E12" s="49">
        <f t="shared" si="1"/>
        <v>0.0204658903566798</v>
      </c>
      <c r="F12" s="69">
        <f t="shared" si="6"/>
        <v>16089.03690001701</v>
      </c>
      <c r="G12" s="70">
        <v>24536</v>
      </c>
      <c r="H12" s="62">
        <f t="shared" si="2"/>
        <v>0.013904567607389777</v>
      </c>
      <c r="I12" s="71">
        <f t="shared" si="3"/>
        <v>2085.6851411084667</v>
      </c>
      <c r="J12" s="82">
        <f t="shared" si="4"/>
        <v>18174.72204112548</v>
      </c>
      <c r="K12" s="83">
        <v>18622.185912541867</v>
      </c>
      <c r="L12" s="84">
        <f t="shared" si="5"/>
        <v>-0.024028536366132225</v>
      </c>
    </row>
    <row r="13" spans="1:12" ht="15">
      <c r="A13" s="46" t="s">
        <v>54</v>
      </c>
      <c r="B13" s="47">
        <v>372311</v>
      </c>
      <c r="C13" s="48">
        <f>B13/$B$24</f>
        <v>0.09727550414943668</v>
      </c>
      <c r="D13" s="31">
        <v>949885</v>
      </c>
      <c r="E13" s="49">
        <f t="shared" si="1"/>
        <v>0.1652238845950603</v>
      </c>
      <c r="F13" s="69">
        <f t="shared" si="6"/>
        <v>114262.59926084259</v>
      </c>
      <c r="G13" s="70">
        <v>183244</v>
      </c>
      <c r="H13" s="62">
        <f t="shared" si="2"/>
        <v>0.10384449733650686</v>
      </c>
      <c r="I13" s="71">
        <f t="shared" si="3"/>
        <v>15576.674600476028</v>
      </c>
      <c r="J13" s="82">
        <f t="shared" si="4"/>
        <v>129839.27386131862</v>
      </c>
      <c r="K13" s="83">
        <v>128538.69014226782</v>
      </c>
      <c r="L13" s="84">
        <f t="shared" si="5"/>
        <v>0.01011822757499159</v>
      </c>
    </row>
    <row r="14" spans="1:12" ht="15">
      <c r="A14" s="40" t="s">
        <v>79</v>
      </c>
      <c r="B14" s="47">
        <v>253631</v>
      </c>
      <c r="C14" s="48">
        <f t="shared" si="0"/>
        <v>0.06626740384497308</v>
      </c>
      <c r="D14" s="31">
        <v>419579</v>
      </c>
      <c r="E14" s="49">
        <f t="shared" si="1"/>
        <v>0.07298196336873496</v>
      </c>
      <c r="F14" s="69">
        <f>((C14*3)+E14)/4*$G$2</f>
        <v>67946.04372591355</v>
      </c>
      <c r="G14" s="70">
        <v>131982</v>
      </c>
      <c r="H14" s="62">
        <f t="shared" si="2"/>
        <v>0.07479428765725944</v>
      </c>
      <c r="I14" s="71">
        <f t="shared" si="3"/>
        <v>11219.143148588917</v>
      </c>
      <c r="J14" s="82">
        <f t="shared" si="4"/>
        <v>79165.18687450247</v>
      </c>
      <c r="K14" s="83">
        <v>80951.82888380595</v>
      </c>
      <c r="L14" s="84">
        <f t="shared" si="5"/>
        <v>-0.02207043415742882</v>
      </c>
    </row>
    <row r="15" spans="1:12" ht="15">
      <c r="A15" s="46" t="s">
        <v>82</v>
      </c>
      <c r="B15" s="47">
        <v>256069</v>
      </c>
      <c r="C15" s="48">
        <f t="shared" si="0"/>
        <v>0.06690439195200276</v>
      </c>
      <c r="D15" s="31">
        <v>432678</v>
      </c>
      <c r="E15" s="49">
        <f t="shared" si="1"/>
        <v>0.07526041567013006</v>
      </c>
      <c r="F15" s="69">
        <f>((C15*3)+E15)/4*$G$2</f>
        <v>68993.39788153458</v>
      </c>
      <c r="G15" s="70">
        <v>47034</v>
      </c>
      <c r="H15" s="62">
        <f t="shared" si="2"/>
        <v>0.026654199251955116</v>
      </c>
      <c r="I15" s="71">
        <f t="shared" si="3"/>
        <v>3998.1298877932672</v>
      </c>
      <c r="J15" s="82">
        <f t="shared" si="4"/>
        <v>72991.52776932785</v>
      </c>
      <c r="K15" s="83">
        <v>81033.18425065605</v>
      </c>
      <c r="L15" s="84">
        <f t="shared" si="5"/>
        <v>-0.0992390531816365</v>
      </c>
    </row>
    <row r="16" spans="1:12" ht="15">
      <c r="A16" s="46" t="s">
        <v>55</v>
      </c>
      <c r="B16" s="47">
        <v>119117</v>
      </c>
      <c r="C16" s="48">
        <f t="shared" si="0"/>
        <v>0.03112227741798778</v>
      </c>
      <c r="D16" s="31">
        <v>151402</v>
      </c>
      <c r="E16" s="49">
        <f t="shared" si="1"/>
        <v>0.026335005369556647</v>
      </c>
      <c r="F16" s="69">
        <f t="shared" si="6"/>
        <v>29925.459405879996</v>
      </c>
      <c r="G16" s="70">
        <v>56448</v>
      </c>
      <c r="H16" s="62">
        <f t="shared" si="2"/>
        <v>0.03198911934716083</v>
      </c>
      <c r="I16" s="71">
        <f t="shared" si="3"/>
        <v>4798.367902074125</v>
      </c>
      <c r="J16" s="82">
        <f t="shared" si="4"/>
        <v>34723.82730795412</v>
      </c>
      <c r="K16" s="83">
        <v>33713.95194461117</v>
      </c>
      <c r="L16" s="84">
        <f t="shared" si="5"/>
        <v>0.02995422681393367</v>
      </c>
    </row>
    <row r="17" spans="1:12" ht="15">
      <c r="A17" s="46" t="s">
        <v>83</v>
      </c>
      <c r="B17" s="47">
        <v>158432</v>
      </c>
      <c r="C17" s="48">
        <f t="shared" si="0"/>
        <v>0.04139429851227482</v>
      </c>
      <c r="D17" s="31">
        <v>244555</v>
      </c>
      <c r="E17" s="49">
        <f t="shared" si="1"/>
        <v>0.04253812524373474</v>
      </c>
      <c r="F17" s="69">
        <f t="shared" si="6"/>
        <v>41680.2551951398</v>
      </c>
      <c r="G17" s="73">
        <v>76092</v>
      </c>
      <c r="H17" s="62">
        <f t="shared" si="2"/>
        <v>0.043121387283236993</v>
      </c>
      <c r="I17" s="71">
        <f t="shared" si="3"/>
        <v>6468.208092485549</v>
      </c>
      <c r="J17" s="82">
        <f t="shared" si="4"/>
        <v>48148.463287625345</v>
      </c>
      <c r="K17" s="83">
        <v>49035.85750071239</v>
      </c>
      <c r="L17" s="84">
        <f t="shared" si="5"/>
        <v>-0.01809684296994607</v>
      </c>
    </row>
    <row r="18" spans="1:12" ht="15">
      <c r="A18" s="46" t="s">
        <v>57</v>
      </c>
      <c r="B18" s="47">
        <v>877296</v>
      </c>
      <c r="C18" s="48">
        <f t="shared" si="0"/>
        <v>0.2292153889847042</v>
      </c>
      <c r="D18" s="31">
        <v>835668</v>
      </c>
      <c r="E18" s="49">
        <f t="shared" si="1"/>
        <v>0.14535687287596377</v>
      </c>
      <c r="F18" s="69">
        <f t="shared" si="6"/>
        <v>208250.7599575191</v>
      </c>
      <c r="G18" s="70">
        <v>424577</v>
      </c>
      <c r="H18" s="62">
        <f t="shared" si="2"/>
        <v>0.2406080698175224</v>
      </c>
      <c r="I18" s="71">
        <f t="shared" si="3"/>
        <v>36091.21047262836</v>
      </c>
      <c r="J18" s="82">
        <f t="shared" si="4"/>
        <v>244341.97043014746</v>
      </c>
      <c r="K18" s="83">
        <v>236240.0366278001</v>
      </c>
      <c r="L18" s="84">
        <f t="shared" si="5"/>
        <v>0.03429534603024176</v>
      </c>
    </row>
    <row r="19" spans="1:12" ht="15">
      <c r="A19" s="46" t="s">
        <v>58</v>
      </c>
      <c r="B19" s="47">
        <v>85456</v>
      </c>
      <c r="C19" s="48">
        <f t="shared" si="0"/>
        <v>0.022327504378313455</v>
      </c>
      <c r="D19" s="31">
        <v>128745</v>
      </c>
      <c r="E19" s="49">
        <f t="shared" si="1"/>
        <v>0.022394025615933545</v>
      </c>
      <c r="F19" s="69">
        <f t="shared" si="6"/>
        <v>22344.134687718473</v>
      </c>
      <c r="G19" s="70">
        <v>36375</v>
      </c>
      <c r="H19" s="62">
        <f t="shared" si="2"/>
        <v>0.02061373682420945</v>
      </c>
      <c r="I19" s="71">
        <f t="shared" si="3"/>
        <v>3092.0605236314177</v>
      </c>
      <c r="J19" s="82">
        <f t="shared" si="4"/>
        <v>25436.195211349892</v>
      </c>
      <c r="K19" s="83">
        <v>24587.276738233562</v>
      </c>
      <c r="L19" s="84">
        <f t="shared" si="5"/>
        <v>0.03452673844908771</v>
      </c>
    </row>
    <row r="20" spans="1:12" ht="15">
      <c r="A20" s="46" t="s">
        <v>59</v>
      </c>
      <c r="B20" s="47">
        <v>196701</v>
      </c>
      <c r="C20" s="48">
        <f t="shared" si="0"/>
        <v>0.05139302610370992</v>
      </c>
      <c r="D20" s="31">
        <v>283101</v>
      </c>
      <c r="E20" s="49">
        <f t="shared" si="1"/>
        <v>0.0492428525060888</v>
      </c>
      <c r="F20" s="69">
        <f t="shared" si="6"/>
        <v>50855.48270430464</v>
      </c>
      <c r="G20" s="70">
        <v>83067</v>
      </c>
      <c r="H20" s="62">
        <f t="shared" si="2"/>
        <v>0.04707412444746685</v>
      </c>
      <c r="I20" s="71">
        <f t="shared" si="3"/>
        <v>7061.118667120028</v>
      </c>
      <c r="J20" s="82">
        <f t="shared" si="4"/>
        <v>57916.601371424666</v>
      </c>
      <c r="K20" s="83">
        <v>57607.179125668525</v>
      </c>
      <c r="L20" s="84">
        <f t="shared" si="5"/>
        <v>0.00537124452980331</v>
      </c>
    </row>
    <row r="21" spans="1:12" ht="15">
      <c r="A21" s="46" t="s">
        <v>60</v>
      </c>
      <c r="B21" s="47">
        <v>178664</v>
      </c>
      <c r="C21" s="48">
        <f t="shared" si="0"/>
        <v>0.046680411466099456</v>
      </c>
      <c r="D21" s="31">
        <v>328402</v>
      </c>
      <c r="E21" s="49">
        <f t="shared" si="1"/>
        <v>0.05712255078118613</v>
      </c>
      <c r="F21" s="69">
        <f t="shared" si="6"/>
        <v>49290.94629487112</v>
      </c>
      <c r="G21" s="70">
        <v>89125</v>
      </c>
      <c r="H21" s="62">
        <f t="shared" si="2"/>
        <v>0.05050719709849258</v>
      </c>
      <c r="I21" s="71">
        <f t="shared" si="3"/>
        <v>7576.079564773887</v>
      </c>
      <c r="J21" s="82">
        <f t="shared" si="4"/>
        <v>56867.02585964501</v>
      </c>
      <c r="K21" s="83">
        <v>60648.398122107195</v>
      </c>
      <c r="L21" s="84">
        <f t="shared" si="5"/>
        <v>-0.062349087190215924</v>
      </c>
    </row>
    <row r="22" spans="1:12" ht="15">
      <c r="A22" s="50" t="s">
        <v>78</v>
      </c>
      <c r="B22" s="52">
        <v>206965</v>
      </c>
      <c r="C22" s="53">
        <f t="shared" si="0"/>
        <v>0.05407475125980205</v>
      </c>
      <c r="D22" s="31">
        <v>282176</v>
      </c>
      <c r="E22" s="54">
        <f t="shared" si="1"/>
        <v>0.04908195714164949</v>
      </c>
      <c r="F22" s="69">
        <f t="shared" si="6"/>
        <v>52826.55273026392</v>
      </c>
      <c r="G22" s="70">
        <v>84613</v>
      </c>
      <c r="H22" s="62">
        <f t="shared" si="2"/>
        <v>0.047950243681287544</v>
      </c>
      <c r="I22" s="71">
        <f t="shared" si="3"/>
        <v>7192.536552193132</v>
      </c>
      <c r="J22" s="82">
        <f t="shared" si="4"/>
        <v>60019.08928245705</v>
      </c>
      <c r="K22" s="83">
        <v>57826.85178975803</v>
      </c>
      <c r="L22" s="84">
        <f t="shared" si="5"/>
        <v>0.03791037251464724</v>
      </c>
    </row>
    <row r="23" spans="1:12" ht="15" hidden="1">
      <c r="A23" s="55"/>
      <c r="B23" s="56"/>
      <c r="C23" s="56"/>
      <c r="D23" s="85"/>
      <c r="E23" s="49">
        <f t="shared" si="1"/>
        <v>0</v>
      </c>
      <c r="F23" s="57">
        <f t="shared" si="6"/>
        <v>0</v>
      </c>
      <c r="G23" s="74"/>
      <c r="H23" s="62">
        <f t="shared" si="2"/>
        <v>0</v>
      </c>
      <c r="I23" s="22">
        <f t="shared" si="3"/>
        <v>0</v>
      </c>
      <c r="J23" s="82">
        <f t="shared" si="4"/>
        <v>0</v>
      </c>
      <c r="K23" s="83">
        <v>0</v>
      </c>
      <c r="L23" s="84" t="e">
        <f t="shared" si="5"/>
        <v>#DIV/0!</v>
      </c>
    </row>
    <row r="24" spans="1:12" ht="15">
      <c r="A24" s="25" t="s">
        <v>61</v>
      </c>
      <c r="B24" s="58">
        <f>SUM(B7:B23)</f>
        <v>3827387</v>
      </c>
      <c r="C24" s="59">
        <f>B24/$B$24</f>
        <v>1</v>
      </c>
      <c r="D24" s="58">
        <f>SUM(D7:D22)</f>
        <v>5749078</v>
      </c>
      <c r="E24" s="49">
        <f t="shared" si="1"/>
        <v>1</v>
      </c>
      <c r="F24" s="57">
        <f>SUM(F7:F23)</f>
        <v>1000000</v>
      </c>
      <c r="G24" s="70">
        <f>SUM(G7:G22)</f>
        <v>1764600</v>
      </c>
      <c r="H24" s="75">
        <f>SUM(H7:H23)</f>
        <v>1</v>
      </c>
      <c r="I24" s="22">
        <f>SUM(I7:I23)</f>
        <v>150000</v>
      </c>
      <c r="J24" s="82">
        <f>SUM(J7:J23)</f>
        <v>1150000</v>
      </c>
      <c r="K24" s="83">
        <v>1150000.5986002393</v>
      </c>
      <c r="L24" s="84">
        <f>J24/K24</f>
        <v>0.9999994794783238</v>
      </c>
    </row>
    <row r="25" ht="15">
      <c r="A25" s="4"/>
    </row>
    <row r="26" ht="15">
      <c r="A26" s="4" t="s">
        <v>62</v>
      </c>
    </row>
    <row r="27" ht="30">
      <c r="A27" s="4" t="s">
        <v>63</v>
      </c>
    </row>
    <row r="28" ht="30">
      <c r="A28" s="4" t="s">
        <v>84</v>
      </c>
    </row>
    <row r="29" ht="15">
      <c r="A29" s="86" t="s">
        <v>90</v>
      </c>
    </row>
    <row r="30" ht="15">
      <c r="A30" s="86" t="s">
        <v>91</v>
      </c>
    </row>
    <row r="31" ht="15">
      <c r="A31" s="87" t="s">
        <v>92</v>
      </c>
    </row>
    <row r="32" ht="15">
      <c r="A32" s="86" t="s">
        <v>93</v>
      </c>
    </row>
    <row r="33" ht="15">
      <c r="A33" s="86" t="s">
        <v>94</v>
      </c>
    </row>
    <row r="34" ht="15">
      <c r="A34" s="87" t="s">
        <v>95</v>
      </c>
    </row>
    <row r="35" ht="15">
      <c r="A35" s="86" t="s">
        <v>96</v>
      </c>
    </row>
    <row r="36" ht="15">
      <c r="A36" s="86" t="s">
        <v>97</v>
      </c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4"/>
  <sheetViews>
    <sheetView zoomScale="90" zoomScaleNormal="90" zoomScalePageLayoutView="0" workbookViewId="0" topLeftCell="A1">
      <selection activeCell="I17" sqref="I17"/>
    </sheetView>
  </sheetViews>
  <sheetFormatPr defaultColWidth="9.140625" defaultRowHeight="15"/>
  <cols>
    <col min="1" max="1" width="55.140625" style="4" customWidth="1"/>
    <col min="2" max="2" width="0" style="20" hidden="1" customWidth="1"/>
    <col min="3" max="3" width="19.00390625" style="20" bestFit="1" customWidth="1"/>
    <col min="4" max="4" width="21.8515625" style="20" customWidth="1"/>
    <col min="5" max="5" width="17.28125" style="20" customWidth="1"/>
    <col min="6" max="6" width="19.00390625" style="20" bestFit="1" customWidth="1"/>
    <col min="7" max="7" width="18.28125" style="20" customWidth="1"/>
    <col min="8" max="8" width="17.8515625" style="20" customWidth="1"/>
    <col min="9" max="9" width="13.421875" style="20" customWidth="1"/>
    <col min="10" max="16384" width="9.140625" style="20" customWidth="1"/>
  </cols>
  <sheetData>
    <row r="1" ht="15.75" thickBot="1"/>
    <row r="2" spans="2:3" ht="15.75" thickBot="1">
      <c r="B2" s="19"/>
      <c r="C2" s="34"/>
    </row>
    <row r="4" spans="3:9" ht="15">
      <c r="C4" s="64">
        <v>2018</v>
      </c>
      <c r="D4" s="64">
        <v>2018</v>
      </c>
      <c r="E4" s="64">
        <v>2018</v>
      </c>
      <c r="F4" s="64">
        <v>2019</v>
      </c>
      <c r="G4" s="88">
        <v>2019</v>
      </c>
      <c r="H4" s="64">
        <v>2019</v>
      </c>
      <c r="I4" s="19" t="s">
        <v>6</v>
      </c>
    </row>
    <row r="5" spans="1:9" ht="15">
      <c r="A5" s="36" t="s">
        <v>43</v>
      </c>
      <c r="B5" s="37"/>
      <c r="C5" s="61" t="s">
        <v>65</v>
      </c>
      <c r="D5" s="19" t="s">
        <v>80</v>
      </c>
      <c r="E5" s="19" t="s">
        <v>66</v>
      </c>
      <c r="F5" s="61" t="s">
        <v>65</v>
      </c>
      <c r="G5" s="89" t="s">
        <v>1</v>
      </c>
      <c r="H5" s="65" t="s">
        <v>66</v>
      </c>
      <c r="I5" s="65" t="s">
        <v>99</v>
      </c>
    </row>
    <row r="6" spans="1:9" ht="15">
      <c r="A6" s="40" t="s">
        <v>48</v>
      </c>
      <c r="B6" s="41"/>
      <c r="C6" s="45">
        <v>30108.731929251015</v>
      </c>
      <c r="D6" s="63">
        <v>4246.428571428572</v>
      </c>
      <c r="E6" s="63">
        <f>SUM(C6:D6)</f>
        <v>34355.16050067959</v>
      </c>
      <c r="F6" s="45">
        <v>30091.621228746513</v>
      </c>
      <c r="G6" s="100">
        <v>5604.6875</v>
      </c>
      <c r="H6" s="60">
        <f>F6+G6</f>
        <v>35696.30872874652</v>
      </c>
      <c r="I6" s="60">
        <f>H6-E6</f>
        <v>1341.1482280669297</v>
      </c>
    </row>
    <row r="7" spans="1:9" ht="15">
      <c r="A7" s="46" t="s">
        <v>49</v>
      </c>
      <c r="B7" s="41">
        <v>25542</v>
      </c>
      <c r="C7" s="45">
        <v>114332.73292670578</v>
      </c>
      <c r="D7" s="32">
        <v>6369.642857142857</v>
      </c>
      <c r="E7" s="63">
        <f aca="true" t="shared" si="0" ref="E7:E21">SUM(C7:D7)</f>
        <v>120702.37578384863</v>
      </c>
      <c r="F7" s="45">
        <v>113910.61627051646</v>
      </c>
      <c r="G7" s="100">
        <v>5604.6875</v>
      </c>
      <c r="H7" s="60">
        <f aca="true" t="shared" si="1" ref="H7:H21">F7+G7</f>
        <v>119515.30377051646</v>
      </c>
      <c r="I7" s="60">
        <f aca="true" t="shared" si="2" ref="I7:I21">H7-E7</f>
        <v>-1187.0720133321738</v>
      </c>
    </row>
    <row r="8" spans="1:9" ht="15">
      <c r="A8" s="40" t="s">
        <v>50</v>
      </c>
      <c r="B8" s="41"/>
      <c r="C8" s="45">
        <v>99791.72985463944</v>
      </c>
      <c r="D8" s="32">
        <v>6369.642857142857</v>
      </c>
      <c r="E8" s="63">
        <f t="shared" si="0"/>
        <v>106161.3727117823</v>
      </c>
      <c r="F8" s="45">
        <v>102599.0690751122</v>
      </c>
      <c r="G8" s="100">
        <v>5604.6875</v>
      </c>
      <c r="H8" s="60">
        <f t="shared" si="1"/>
        <v>108203.7565751122</v>
      </c>
      <c r="I8" s="60">
        <f t="shared" si="2"/>
        <v>2042.383863329902</v>
      </c>
    </row>
    <row r="9" spans="1:9" ht="15">
      <c r="A9" s="46" t="s">
        <v>51</v>
      </c>
      <c r="B9" s="41"/>
      <c r="C9" s="45">
        <v>30521.37404526697</v>
      </c>
      <c r="D9" s="32">
        <v>4246.428571428572</v>
      </c>
      <c r="E9" s="63">
        <f t="shared" si="0"/>
        <v>34767.80261669554</v>
      </c>
      <c r="F9" s="45">
        <v>28552.753860195193</v>
      </c>
      <c r="G9" s="100">
        <v>5604.6875</v>
      </c>
      <c r="H9" s="60">
        <f t="shared" si="1"/>
        <v>34157.4413601952</v>
      </c>
      <c r="I9" s="60">
        <f t="shared" si="2"/>
        <v>-610.3612565003423</v>
      </c>
    </row>
    <row r="10" spans="1:9" ht="15">
      <c r="A10" s="46" t="s">
        <v>52</v>
      </c>
      <c r="B10" s="41"/>
      <c r="C10" s="45">
        <v>46440.58880621339</v>
      </c>
      <c r="D10" s="32">
        <v>4246.428571428572</v>
      </c>
      <c r="E10" s="63">
        <f t="shared" si="0"/>
        <v>50687.01737764196</v>
      </c>
      <c r="F10" s="45">
        <v>47222.05626855166</v>
      </c>
      <c r="G10" s="100">
        <v>5604.6875</v>
      </c>
      <c r="H10" s="60">
        <f t="shared" si="1"/>
        <v>52826.74376855166</v>
      </c>
      <c r="I10" s="60">
        <f t="shared" si="2"/>
        <v>2139.726390909702</v>
      </c>
    </row>
    <row r="11" spans="1:9" ht="15">
      <c r="A11" s="46" t="s">
        <v>53</v>
      </c>
      <c r="B11" s="41"/>
      <c r="C11" s="45">
        <v>18622.185912541867</v>
      </c>
      <c r="D11" s="32">
        <v>4246.428571428572</v>
      </c>
      <c r="E11" s="63">
        <f t="shared" si="0"/>
        <v>22868.61448397044</v>
      </c>
      <c r="F11" s="45">
        <v>18174.72204112548</v>
      </c>
      <c r="G11" s="100">
        <v>5604.6875</v>
      </c>
      <c r="H11" s="60">
        <f t="shared" si="1"/>
        <v>23779.40954112548</v>
      </c>
      <c r="I11" s="60">
        <f t="shared" si="2"/>
        <v>910.7950571550391</v>
      </c>
    </row>
    <row r="12" spans="1:9" ht="15">
      <c r="A12" s="46" t="s">
        <v>54</v>
      </c>
      <c r="B12" s="41"/>
      <c r="C12" s="45">
        <v>128538.69014226782</v>
      </c>
      <c r="D12" s="32">
        <v>10616.07142857143</v>
      </c>
      <c r="E12" s="63">
        <f t="shared" si="0"/>
        <v>139154.76157083924</v>
      </c>
      <c r="F12" s="45">
        <v>129839.27386131862</v>
      </c>
      <c r="G12" s="100">
        <v>5604.6875</v>
      </c>
      <c r="H12" s="60">
        <f t="shared" si="1"/>
        <v>135443.96136131862</v>
      </c>
      <c r="I12" s="60">
        <f t="shared" si="2"/>
        <v>-3710.8002095206175</v>
      </c>
    </row>
    <row r="13" spans="1:9" ht="15">
      <c r="A13" s="40" t="s">
        <v>79</v>
      </c>
      <c r="B13" s="41"/>
      <c r="C13" s="45">
        <v>80951.82888380595</v>
      </c>
      <c r="D13" s="32">
        <v>6369.642857142857</v>
      </c>
      <c r="E13" s="63">
        <f>SUM(C13:D13)</f>
        <v>87321.47174094881</v>
      </c>
      <c r="F13" s="45">
        <v>79165.18687450247</v>
      </c>
      <c r="G13" s="100">
        <v>5604.6875</v>
      </c>
      <c r="H13" s="60">
        <f>F13+G13</f>
        <v>84769.87437450247</v>
      </c>
      <c r="I13" s="60">
        <f t="shared" si="2"/>
        <v>-2551.597366446338</v>
      </c>
    </row>
    <row r="14" spans="1:9" ht="15">
      <c r="A14" s="46" t="s">
        <v>85</v>
      </c>
      <c r="B14" s="41" t="e">
        <f>SUM(#REF!)</f>
        <v>#REF!</v>
      </c>
      <c r="C14" s="45">
        <v>81033.18425065605</v>
      </c>
      <c r="D14" s="32">
        <v>6369.642857142857</v>
      </c>
      <c r="E14" s="63">
        <f t="shared" si="0"/>
        <v>87402.8271077989</v>
      </c>
      <c r="F14" s="45">
        <v>72991.52776932785</v>
      </c>
      <c r="G14" s="100">
        <v>5604.6875</v>
      </c>
      <c r="H14" s="60">
        <f t="shared" si="1"/>
        <v>78596.21526932785</v>
      </c>
      <c r="I14" s="60">
        <f t="shared" si="2"/>
        <v>-8806.611838471057</v>
      </c>
    </row>
    <row r="15" spans="1:9" ht="15">
      <c r="A15" s="46" t="s">
        <v>55</v>
      </c>
      <c r="B15" s="41"/>
      <c r="C15" s="45">
        <v>33713.95194461117</v>
      </c>
      <c r="D15" s="32">
        <v>4246.428571428572</v>
      </c>
      <c r="E15" s="63">
        <f t="shared" si="0"/>
        <v>37960.380516039746</v>
      </c>
      <c r="F15" s="45">
        <v>34723.82730795412</v>
      </c>
      <c r="G15" s="100">
        <v>5604.6875</v>
      </c>
      <c r="H15" s="60">
        <f t="shared" si="1"/>
        <v>40328.51480795412</v>
      </c>
      <c r="I15" s="60">
        <f t="shared" si="2"/>
        <v>2368.1342919143717</v>
      </c>
    </row>
    <row r="16" spans="1:9" ht="15">
      <c r="A16" s="46" t="s">
        <v>56</v>
      </c>
      <c r="B16" s="41"/>
      <c r="C16" s="45">
        <v>49035.85750071239</v>
      </c>
      <c r="D16" s="32">
        <v>4246.428571428572</v>
      </c>
      <c r="E16" s="63">
        <f t="shared" si="0"/>
        <v>53282.28607214096</v>
      </c>
      <c r="F16" s="45">
        <v>48148.463287625345</v>
      </c>
      <c r="G16" s="100">
        <v>5604.6875</v>
      </c>
      <c r="H16" s="60">
        <f t="shared" si="1"/>
        <v>53753.150787625345</v>
      </c>
      <c r="I16" s="60">
        <f t="shared" si="2"/>
        <v>470.86471548438567</v>
      </c>
    </row>
    <row r="17" spans="1:9" ht="15">
      <c r="A17" s="46" t="s">
        <v>57</v>
      </c>
      <c r="B17" s="41"/>
      <c r="C17" s="45">
        <v>236240.0366278001</v>
      </c>
      <c r="D17" s="32">
        <v>8492.857142857143</v>
      </c>
      <c r="E17" s="63">
        <f t="shared" si="0"/>
        <v>244732.89377065722</v>
      </c>
      <c r="F17" s="45">
        <v>244341.97043014746</v>
      </c>
      <c r="G17" s="100">
        <v>5604.6875</v>
      </c>
      <c r="H17" s="60">
        <f t="shared" si="1"/>
        <v>249946.65793014746</v>
      </c>
      <c r="I17" s="60">
        <f t="shared" si="2"/>
        <v>5213.764159490238</v>
      </c>
    </row>
    <row r="18" spans="1:9" ht="15">
      <c r="A18" s="46" t="s">
        <v>58</v>
      </c>
      <c r="B18" s="41"/>
      <c r="C18" s="45">
        <v>24587.276738233562</v>
      </c>
      <c r="D18" s="32">
        <v>4246.428571428572</v>
      </c>
      <c r="E18" s="63">
        <f t="shared" si="0"/>
        <v>28833.705309662135</v>
      </c>
      <c r="F18" s="45">
        <v>25436.195211349892</v>
      </c>
      <c r="G18" s="100">
        <v>5604.6875</v>
      </c>
      <c r="H18" s="60">
        <f t="shared" si="1"/>
        <v>31040.882711349892</v>
      </c>
      <c r="I18" s="60">
        <f t="shared" si="2"/>
        <v>2207.177401687757</v>
      </c>
    </row>
    <row r="19" spans="1:9" ht="15">
      <c r="A19" s="46" t="s">
        <v>59</v>
      </c>
      <c r="B19" s="41"/>
      <c r="C19" s="45">
        <v>57607.179125668525</v>
      </c>
      <c r="D19" s="32">
        <v>4246.428571428572</v>
      </c>
      <c r="E19" s="63">
        <f t="shared" si="0"/>
        <v>61853.6076970971</v>
      </c>
      <c r="F19" s="45">
        <v>57916.601371424666</v>
      </c>
      <c r="G19" s="100">
        <v>5604.6875</v>
      </c>
      <c r="H19" s="60">
        <f t="shared" si="1"/>
        <v>63521.288871424666</v>
      </c>
      <c r="I19" s="60">
        <f t="shared" si="2"/>
        <v>1667.6811743275684</v>
      </c>
    </row>
    <row r="20" spans="1:9" ht="15">
      <c r="A20" s="46" t="s">
        <v>60</v>
      </c>
      <c r="B20" s="41"/>
      <c r="C20" s="45">
        <v>60648.398122107195</v>
      </c>
      <c r="D20" s="32">
        <v>6369.642857142857</v>
      </c>
      <c r="E20" s="63">
        <f t="shared" si="0"/>
        <v>67018.04097925006</v>
      </c>
      <c r="F20" s="45">
        <v>56867.02585964501</v>
      </c>
      <c r="G20" s="100">
        <v>5604.6875</v>
      </c>
      <c r="H20" s="60">
        <f t="shared" si="1"/>
        <v>62471.71335964501</v>
      </c>
      <c r="I20" s="60">
        <f t="shared" si="2"/>
        <v>-4546.32761960505</v>
      </c>
    </row>
    <row r="21" spans="1:9" ht="16.5" customHeight="1">
      <c r="A21" s="50" t="s">
        <v>86</v>
      </c>
      <c r="B21" s="51" t="e">
        <f>SUM(#REF!)</f>
        <v>#REF!</v>
      </c>
      <c r="C21" s="45">
        <v>57826.85178975803</v>
      </c>
      <c r="D21" s="32">
        <v>4246.428571428572</v>
      </c>
      <c r="E21" s="63">
        <f t="shared" si="0"/>
        <v>62073.280361186604</v>
      </c>
      <c r="F21" s="45">
        <v>60019.08928245705</v>
      </c>
      <c r="G21" s="100">
        <v>5604.6875</v>
      </c>
      <c r="H21" s="60">
        <f t="shared" si="1"/>
        <v>65623.77678245705</v>
      </c>
      <c r="I21" s="60">
        <f t="shared" si="2"/>
        <v>3550.4964212704435</v>
      </c>
    </row>
    <row r="22" spans="3:9" ht="15">
      <c r="C22" s="45">
        <v>1150000.5986002393</v>
      </c>
      <c r="D22" s="60">
        <v>89175</v>
      </c>
      <c r="E22" s="60">
        <f>SUM(E6:E21)</f>
        <v>1239175.5986002395</v>
      </c>
      <c r="F22" s="90">
        <f>SUM(F6:F21)</f>
        <v>1150000</v>
      </c>
      <c r="G22" s="77">
        <f>SUM(G12:G21)+SUM(G6:G11)</f>
        <v>89675</v>
      </c>
      <c r="H22" s="77">
        <f>SUM(F22:G22)</f>
        <v>1239675</v>
      </c>
      <c r="I22" s="60"/>
    </row>
    <row r="24" ht="30">
      <c r="A24" s="4" t="s">
        <v>64</v>
      </c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smorrill</dc:creator>
  <cp:keywords/>
  <dc:description/>
  <cp:lastModifiedBy>Stef Morrill</cp:lastModifiedBy>
  <cp:lastPrinted>2014-08-05T10:06:21Z</cp:lastPrinted>
  <dcterms:created xsi:type="dcterms:W3CDTF">2007-05-31T16:25:10Z</dcterms:created>
  <dcterms:modified xsi:type="dcterms:W3CDTF">2018-05-25T20:12:58Z</dcterms:modified>
  <cp:category/>
  <cp:version/>
  <cp:contentType/>
  <cp:contentStatus/>
</cp:coreProperties>
</file>